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4355" windowHeight="5160"/>
  </bookViews>
  <sheets>
    <sheet name="Tuottoarvo" sheetId="1" r:id="rId1"/>
    <sheet name="Kasvu" sheetId="3" r:id="rId2"/>
    <sheet name="Substanssi" sheetId="2" r:id="rId3"/>
  </sheets>
  <calcPr calcId="125725"/>
</workbook>
</file>

<file path=xl/calcChain.xml><?xml version="1.0" encoding="utf-8"?>
<calcChain xmlns="http://schemas.openxmlformats.org/spreadsheetml/2006/main">
  <c r="M14" i="2"/>
  <c r="H13" i="3"/>
  <c r="F7"/>
  <c r="G7" s="1"/>
  <c r="D7"/>
  <c r="C7"/>
  <c r="C8" s="1"/>
  <c r="C9" s="1"/>
  <c r="C10" s="1"/>
  <c r="C11" s="1"/>
  <c r="C12" s="1"/>
  <c r="F6"/>
  <c r="B2"/>
  <c r="B2" i="2"/>
  <c r="I3"/>
  <c r="K8"/>
  <c r="L8" s="1"/>
  <c r="J8"/>
  <c r="J9" s="1"/>
  <c r="J10" s="1"/>
  <c r="J11" s="1"/>
  <c r="J12" s="1"/>
  <c r="J13" s="1"/>
  <c r="H7" i="3" l="1"/>
  <c r="D8"/>
  <c r="K9" i="2"/>
  <c r="L9" s="1"/>
  <c r="D9" i="3" l="1"/>
  <c r="F8"/>
  <c r="G8" s="1"/>
  <c r="M8" i="2"/>
  <c r="K10"/>
  <c r="L10" s="1"/>
  <c r="H8" i="3" l="1"/>
  <c r="H9"/>
  <c r="F9"/>
  <c r="G9" s="1"/>
  <c r="D10"/>
  <c r="K11" i="2"/>
  <c r="L11" s="1"/>
  <c r="M9"/>
  <c r="F10" i="3" l="1"/>
  <c r="G10" s="1"/>
  <c r="D11"/>
  <c r="M10" i="2"/>
  <c r="K12"/>
  <c r="L12" s="1"/>
  <c r="H10" i="3" l="1"/>
  <c r="F11"/>
  <c r="G11" s="1"/>
  <c r="D12"/>
  <c r="H11"/>
  <c r="K13" i="2"/>
  <c r="L13" s="1"/>
  <c r="M12"/>
  <c r="M11"/>
  <c r="F12" i="3" l="1"/>
  <c r="G12" s="1"/>
  <c r="L14" i="2"/>
  <c r="M13"/>
  <c r="G13" i="3" l="1"/>
  <c r="H12"/>
  <c r="F17" i="2" l="1"/>
  <c r="G17" s="1"/>
  <c r="F28"/>
  <c r="G28" s="1"/>
  <c r="F5"/>
  <c r="G5" s="1"/>
  <c r="D35"/>
  <c r="D13"/>
  <c r="E36"/>
  <c r="F34"/>
  <c r="G34" s="1"/>
  <c r="F33"/>
  <c r="G33" s="1"/>
  <c r="F32"/>
  <c r="G32" s="1"/>
  <c r="F31"/>
  <c r="G31" s="1"/>
  <c r="F30"/>
  <c r="G30" s="1"/>
  <c r="F29"/>
  <c r="D25"/>
  <c r="D27" s="1"/>
  <c r="F24"/>
  <c r="G24" s="1"/>
  <c r="F23"/>
  <c r="G23" s="1"/>
  <c r="F22"/>
  <c r="G22" s="1"/>
  <c r="F21"/>
  <c r="G21" s="1"/>
  <c r="F20"/>
  <c r="G20" s="1"/>
  <c r="F19"/>
  <c r="G19" s="1"/>
  <c r="F18"/>
  <c r="G15"/>
  <c r="F15"/>
  <c r="F12"/>
  <c r="G12" s="1"/>
  <c r="F11"/>
  <c r="G11" s="1"/>
  <c r="F10"/>
  <c r="G10" s="1"/>
  <c r="F9"/>
  <c r="G9" s="1"/>
  <c r="F8"/>
  <c r="G8" s="1"/>
  <c r="F7"/>
  <c r="G7" s="1"/>
  <c r="F6"/>
  <c r="G6" s="1"/>
  <c r="I15" i="1"/>
  <c r="H13"/>
  <c r="D13"/>
  <c r="I12"/>
  <c r="F12"/>
  <c r="G12" s="1"/>
  <c r="I11"/>
  <c r="F11"/>
  <c r="G11" s="1"/>
  <c r="F10"/>
  <c r="G10" s="1"/>
  <c r="I10" s="1"/>
  <c r="F9"/>
  <c r="G9" s="1"/>
  <c r="I9" s="1"/>
  <c r="G8"/>
  <c r="I8" s="1"/>
  <c r="F7"/>
  <c r="G7" s="1"/>
  <c r="I7" s="1"/>
  <c r="C7"/>
  <c r="C8" s="1"/>
  <c r="C9" s="1"/>
  <c r="C10" s="1"/>
  <c r="C11" s="1"/>
  <c r="C12" s="1"/>
  <c r="F6"/>
  <c r="G6" s="1"/>
  <c r="I6" s="1"/>
  <c r="D36" i="2" l="1"/>
  <c r="F35"/>
  <c r="I13" i="1"/>
  <c r="I14" s="1"/>
  <c r="I16" s="1"/>
  <c r="F25" i="2"/>
  <c r="F13"/>
  <c r="G13"/>
  <c r="G18"/>
  <c r="G25" s="1"/>
  <c r="G29"/>
  <c r="G35" s="1"/>
  <c r="G27" l="1"/>
  <c r="F27"/>
  <c r="F36" s="1"/>
  <c r="G36"/>
</calcChain>
</file>

<file path=xl/sharedStrings.xml><?xml version="1.0" encoding="utf-8"?>
<sst xmlns="http://schemas.openxmlformats.org/spreadsheetml/2006/main" count="94" uniqueCount="55">
  <si>
    <t>Tuottoarvo</t>
  </si>
  <si>
    <t>Substannssiarvo</t>
  </si>
  <si>
    <t>Velat</t>
  </si>
  <si>
    <t>Oy Yritys Ab</t>
  </si>
  <si>
    <t>Tavoitearvo</t>
  </si>
  <si>
    <t>Nettotulos</t>
  </si>
  <si>
    <t>Nettotulos (tulos ennen veroja)</t>
  </si>
  <si>
    <t>Keskiarvo</t>
  </si>
  <si>
    <t>Liikevaihto</t>
  </si>
  <si>
    <t>Kasvu</t>
  </si>
  <si>
    <t>Korjattu</t>
  </si>
  <si>
    <t>Mukaan</t>
  </si>
  <si>
    <t>%</t>
  </si>
  <si>
    <t>Korjaus</t>
  </si>
  <si>
    <t>tulos</t>
  </si>
  <si>
    <t>Kommentit</t>
  </si>
  <si>
    <t>Tuottokerroin</t>
  </si>
  <si>
    <t>Tase</t>
  </si>
  <si>
    <t>Oikaisu</t>
  </si>
  <si>
    <t>Varat</t>
  </si>
  <si>
    <t>Käyttöomaisuus</t>
  </si>
  <si>
    <t>Aineettomat hyödykkeet</t>
  </si>
  <si>
    <t>Rakennukset</t>
  </si>
  <si>
    <t>Koneet ja kalusto</t>
  </si>
  <si>
    <t>Muut aineelliset</t>
  </si>
  <si>
    <t>Ennakkomaksut ja keskeneräiset hankinnat</t>
  </si>
  <si>
    <t>Osakkeet ja osuudet</t>
  </si>
  <si>
    <t>Muut käyttöomaisuuserät / konsernisaatava</t>
  </si>
  <si>
    <t>Käyttöomaisuus yht.</t>
  </si>
  <si>
    <t>Vaihtoomaisuus yht.</t>
  </si>
  <si>
    <t>Rahoitusomaisuus</t>
  </si>
  <si>
    <t>Myyntisaamiset</t>
  </si>
  <si>
    <t>Konsernisaamiset</t>
  </si>
  <si>
    <t>Siirtosaamiset</t>
  </si>
  <si>
    <t>Muut saamiset</t>
  </si>
  <si>
    <t>Rahat ja pankkisaamiset</t>
  </si>
  <si>
    <t>Ennakoitu kirjanpidon tulos</t>
  </si>
  <si>
    <t>Muut rahoituserät</t>
  </si>
  <si>
    <t>Rahoitusomaisuus yht.</t>
  </si>
  <si>
    <t>Varat yhteensä</t>
  </si>
  <si>
    <t>Rahalaitos- ja eläkelainat</t>
  </si>
  <si>
    <t>Saadut ennakot</t>
  </si>
  <si>
    <t>Lyhytaikainen (ov, sv, mv)</t>
  </si>
  <si>
    <t>Konsernivelat</t>
  </si>
  <si>
    <t>Osinkovelka</t>
  </si>
  <si>
    <t>Muut oikasuerät</t>
  </si>
  <si>
    <t>Vain jos karkea laskelma</t>
  </si>
  <si>
    <t>Netto</t>
  </si>
  <si>
    <t>Kasvu / liikevaihto</t>
  </si>
  <si>
    <t>keskimäärin</t>
  </si>
  <si>
    <t>Substanssi</t>
  </si>
  <si>
    <t>Keskmäär.</t>
  </si>
  <si>
    <t>Substannssiarvo eri kausina</t>
  </si>
  <si>
    <t>Tavoite arvo</t>
  </si>
  <si>
    <t>Tavoite Lv/ Kasvu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</si>
</sst>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[$€-1]_-;\-* #,##0\ [$€-1]_-;_-* &quot;-&quot;??\ [$€-1]_-;_-@_-"/>
    <numFmt numFmtId="165" formatCode="0.0\ %"/>
    <numFmt numFmtId="166" formatCode="_-* #,##0\ _€_-;\-* #,##0\ _€_-;_-* &quot;-&quot;??\ _€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8"/>
      <color rgb="FF00206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6"/>
      <color theme="9" tint="-0.499984740745262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E8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14" fontId="4" fillId="3" borderId="0" xfId="0" applyNumberFormat="1" applyFont="1" applyFill="1" applyAlignment="1">
      <alignment horizontal="center"/>
    </xf>
    <xf numFmtId="0" fontId="9" fillId="3" borderId="1" xfId="0" applyFont="1" applyFill="1" applyBorder="1" applyAlignment="1">
      <alignment horizontal="left"/>
    </xf>
    <xf numFmtId="0" fontId="0" fillId="2" borderId="0" xfId="0" applyFill="1"/>
    <xf numFmtId="0" fontId="3" fillId="7" borderId="0" xfId="0" applyFont="1" applyFill="1"/>
    <xf numFmtId="0" fontId="0" fillId="7" borderId="0" xfId="0" applyFill="1"/>
    <xf numFmtId="14" fontId="4" fillId="7" borderId="0" xfId="0" applyNumberFormat="1" applyFont="1" applyFill="1" applyAlignment="1">
      <alignment horizontal="center"/>
    </xf>
    <xf numFmtId="0" fontId="9" fillId="7" borderId="1" xfId="0" applyFont="1" applyFill="1" applyBorder="1" applyAlignment="1">
      <alignment horizontal="left"/>
    </xf>
    <xf numFmtId="0" fontId="13" fillId="2" borderId="0" xfId="0" applyFont="1" applyFill="1"/>
    <xf numFmtId="0" fontId="15" fillId="2" borderId="0" xfId="0" applyFont="1" applyFill="1"/>
    <xf numFmtId="0" fontId="17" fillId="2" borderId="0" xfId="0" applyFont="1" applyFill="1" applyBorder="1"/>
    <xf numFmtId="0" fontId="13" fillId="2" borderId="0" xfId="0" applyFont="1" applyFill="1" applyBorder="1"/>
    <xf numFmtId="164" fontId="0" fillId="5" borderId="0" xfId="0" applyNumberFormat="1" applyFill="1"/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/>
    <xf numFmtId="0" fontId="8" fillId="4" borderId="0" xfId="0" applyFont="1" applyFill="1"/>
    <xf numFmtId="0" fontId="0" fillId="2" borderId="0" xfId="0" applyFill="1" applyAlignment="1">
      <alignment horizontal="center"/>
    </xf>
    <xf numFmtId="0" fontId="18" fillId="4" borderId="2" xfId="0" applyFont="1" applyFill="1" applyBorder="1"/>
    <xf numFmtId="0" fontId="17" fillId="2" borderId="1" xfId="0" applyFont="1" applyFill="1" applyBorder="1"/>
    <xf numFmtId="0" fontId="13" fillId="2" borderId="1" xfId="0" applyFont="1" applyFill="1" applyBorder="1"/>
    <xf numFmtId="9" fontId="0" fillId="5" borderId="0" xfId="0" applyNumberFormat="1" applyFill="1" applyAlignment="1">
      <alignment horizontal="center"/>
    </xf>
    <xf numFmtId="0" fontId="8" fillId="8" borderId="2" xfId="0" applyFont="1" applyFill="1" applyBorder="1"/>
    <xf numFmtId="0" fontId="0" fillId="8" borderId="2" xfId="0" applyFill="1" applyBorder="1"/>
    <xf numFmtId="164" fontId="8" fillId="8" borderId="2" xfId="0" applyNumberFormat="1" applyFont="1" applyFill="1" applyBorder="1"/>
    <xf numFmtId="0" fontId="0" fillId="8" borderId="4" xfId="0" applyFill="1" applyBorder="1"/>
    <xf numFmtId="164" fontId="8" fillId="8" borderId="4" xfId="0" applyNumberFormat="1" applyFont="1" applyFill="1" applyBorder="1"/>
    <xf numFmtId="164" fontId="0" fillId="8" borderId="4" xfId="0" applyNumberFormat="1" applyFill="1" applyBorder="1"/>
    <xf numFmtId="0" fontId="0" fillId="4" borderId="4" xfId="0" applyFill="1" applyBorder="1"/>
    <xf numFmtId="164" fontId="14" fillId="4" borderId="4" xfId="0" applyNumberFormat="1" applyFont="1" applyFill="1" applyBorder="1"/>
    <xf numFmtId="0" fontId="16" fillId="4" borderId="2" xfId="0" applyFont="1" applyFill="1" applyBorder="1"/>
    <xf numFmtId="0" fontId="0" fillId="9" borderId="0" xfId="0" applyFill="1"/>
    <xf numFmtId="0" fontId="20" fillId="7" borderId="0" xfId="0" applyFont="1" applyFill="1"/>
    <xf numFmtId="0" fontId="22" fillId="7" borderId="1" xfId="0" applyFont="1" applyFill="1" applyBorder="1"/>
    <xf numFmtId="0" fontId="13" fillId="7" borderId="0" xfId="0" applyFont="1" applyFill="1"/>
    <xf numFmtId="0" fontId="13" fillId="7" borderId="1" xfId="0" applyFont="1" applyFill="1" applyBorder="1"/>
    <xf numFmtId="0" fontId="0" fillId="6" borderId="0" xfId="0" applyFill="1"/>
    <xf numFmtId="164" fontId="0" fillId="6" borderId="0" xfId="0" applyNumberFormat="1" applyFill="1"/>
    <xf numFmtId="0" fontId="8" fillId="6" borderId="0" xfId="0" applyFont="1" applyFill="1"/>
    <xf numFmtId="0" fontId="21" fillId="6" borderId="0" xfId="0" applyFont="1" applyFill="1"/>
    <xf numFmtId="0" fontId="0" fillId="6" borderId="4" xfId="0" applyFill="1" applyBorder="1"/>
    <xf numFmtId="164" fontId="8" fillId="6" borderId="4" xfId="0" applyNumberFormat="1" applyFont="1" applyFill="1" applyBorder="1"/>
    <xf numFmtId="0" fontId="12" fillId="4" borderId="4" xfId="0" applyFont="1" applyFill="1" applyBorder="1"/>
    <xf numFmtId="164" fontId="14" fillId="4" borderId="0" xfId="0" applyNumberFormat="1" applyFont="1" applyFill="1" applyBorder="1"/>
    <xf numFmtId="0" fontId="17" fillId="7" borderId="0" xfId="0" applyFont="1" applyFill="1" applyAlignment="1">
      <alignment horizontal="center"/>
    </xf>
    <xf numFmtId="0" fontId="23" fillId="7" borderId="0" xfId="0" applyFont="1" applyFill="1"/>
    <xf numFmtId="0" fontId="17" fillId="7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left"/>
    </xf>
    <xf numFmtId="14" fontId="17" fillId="5" borderId="0" xfId="0" applyNumberFormat="1" applyFont="1" applyFill="1" applyBorder="1" applyAlignment="1">
      <alignment horizontal="center"/>
    </xf>
    <xf numFmtId="164" fontId="0" fillId="10" borderId="3" xfId="0" applyNumberFormat="1" applyFill="1" applyBorder="1"/>
    <xf numFmtId="9" fontId="0" fillId="10" borderId="3" xfId="0" applyNumberFormat="1" applyFill="1" applyBorder="1" applyAlignment="1">
      <alignment horizontal="center"/>
    </xf>
    <xf numFmtId="164" fontId="0" fillId="5" borderId="1" xfId="0" applyNumberFormat="1" applyFill="1" applyBorder="1"/>
    <xf numFmtId="9" fontId="0" fillId="5" borderId="1" xfId="0" applyNumberFormat="1" applyFill="1" applyBorder="1" applyAlignment="1">
      <alignment horizontal="center"/>
    </xf>
    <xf numFmtId="164" fontId="0" fillId="9" borderId="0" xfId="0" applyNumberFormat="1" applyFill="1"/>
    <xf numFmtId="164" fontId="0" fillId="9" borderId="1" xfId="0" applyNumberFormat="1" applyFill="1" applyBorder="1"/>
    <xf numFmtId="164" fontId="0" fillId="8" borderId="0" xfId="0" applyNumberFormat="1" applyFill="1"/>
    <xf numFmtId="164" fontId="0" fillId="8" borderId="6" xfId="0" applyNumberFormat="1" applyFill="1" applyBorder="1"/>
    <xf numFmtId="164" fontId="0" fillId="8" borderId="2" xfId="0" applyNumberFormat="1" applyFill="1" applyBorder="1"/>
    <xf numFmtId="0" fontId="21" fillId="8" borderId="2" xfId="0" applyFont="1" applyFill="1" applyBorder="1"/>
    <xf numFmtId="164" fontId="8" fillId="10" borderId="3" xfId="0" applyNumberFormat="1" applyFont="1" applyFill="1" applyBorder="1"/>
    <xf numFmtId="0" fontId="7" fillId="6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4" fillId="2" borderId="0" xfId="0" applyFont="1" applyFill="1"/>
    <xf numFmtId="14" fontId="22" fillId="2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left"/>
    </xf>
    <xf numFmtId="14" fontId="4" fillId="5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4" fontId="8" fillId="5" borderId="0" xfId="0" applyNumberFormat="1" applyFont="1" applyFill="1"/>
    <xf numFmtId="9" fontId="8" fillId="5" borderId="0" xfId="2" applyFont="1" applyFill="1" applyAlignment="1">
      <alignment horizontal="center"/>
    </xf>
    <xf numFmtId="164" fontId="8" fillId="2" borderId="0" xfId="0" applyNumberFormat="1" applyFont="1" applyFill="1"/>
    <xf numFmtId="43" fontId="10" fillId="4" borderId="2" xfId="1" applyFont="1" applyFill="1" applyBorder="1"/>
    <xf numFmtId="9" fontId="11" fillId="5" borderId="2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17" fillId="4" borderId="2" xfId="0" applyFont="1" applyFill="1" applyBorder="1"/>
    <xf numFmtId="0" fontId="25" fillId="4" borderId="2" xfId="0" applyFont="1" applyFill="1" applyBorder="1"/>
    <xf numFmtId="164" fontId="17" fillId="4" borderId="2" xfId="0" applyNumberFormat="1" applyFont="1" applyFill="1" applyBorder="1"/>
    <xf numFmtId="0" fontId="11" fillId="4" borderId="2" xfId="0" applyFont="1" applyFill="1" applyBorder="1"/>
    <xf numFmtId="9" fontId="11" fillId="4" borderId="2" xfId="0" applyNumberFormat="1" applyFont="1" applyFill="1" applyBorder="1" applyAlignment="1">
      <alignment horizontal="center"/>
    </xf>
    <xf numFmtId="164" fontId="11" fillId="4" borderId="2" xfId="0" applyNumberFormat="1" applyFont="1" applyFill="1" applyBorder="1"/>
    <xf numFmtId="0" fontId="3" fillId="5" borderId="0" xfId="0" applyFont="1" applyFill="1"/>
    <xf numFmtId="0" fontId="0" fillId="5" borderId="0" xfId="0" applyFill="1"/>
    <xf numFmtId="165" fontId="4" fillId="2" borderId="0" xfId="2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5" fillId="2" borderId="0" xfId="2" applyNumberFormat="1" applyFont="1" applyFill="1" applyAlignment="1">
      <alignment horizontal="center"/>
    </xf>
    <xf numFmtId="0" fontId="27" fillId="4" borderId="2" xfId="0" applyFont="1" applyFill="1" applyBorder="1" applyAlignment="1">
      <alignment horizontal="left"/>
    </xf>
    <xf numFmtId="9" fontId="27" fillId="5" borderId="2" xfId="0" applyNumberFormat="1" applyFont="1" applyFill="1" applyBorder="1" applyAlignment="1">
      <alignment horizontal="center"/>
    </xf>
    <xf numFmtId="164" fontId="12" fillId="5" borderId="0" xfId="0" applyNumberFormat="1" applyFont="1" applyFill="1"/>
    <xf numFmtId="0" fontId="26" fillId="2" borderId="0" xfId="0" applyFont="1" applyFill="1" applyAlignment="1">
      <alignment horizontal="right"/>
    </xf>
    <xf numFmtId="0" fontId="28" fillId="2" borderId="0" xfId="0" applyFont="1" applyFill="1" applyAlignment="1">
      <alignment horizontal="center"/>
    </xf>
    <xf numFmtId="164" fontId="26" fillId="5" borderId="0" xfId="0" applyNumberFormat="1" applyFont="1" applyFill="1"/>
    <xf numFmtId="0" fontId="29" fillId="4" borderId="0" xfId="0" applyFont="1" applyFill="1" applyAlignment="1">
      <alignment horizontal="center"/>
    </xf>
    <xf numFmtId="166" fontId="27" fillId="5" borderId="2" xfId="1" applyNumberFormat="1" applyFont="1" applyFill="1" applyBorder="1" applyAlignment="1">
      <alignment horizontal="center"/>
    </xf>
    <xf numFmtId="164" fontId="27" fillId="5" borderId="2" xfId="1" applyNumberFormat="1" applyFont="1" applyFill="1" applyBorder="1" applyAlignment="1">
      <alignment horizontal="center"/>
    </xf>
    <xf numFmtId="166" fontId="27" fillId="5" borderId="7" xfId="1" applyNumberFormat="1" applyFont="1" applyFill="1" applyBorder="1" applyAlignment="1">
      <alignment horizontal="center" vertical="center"/>
    </xf>
    <xf numFmtId="164" fontId="12" fillId="2" borderId="0" xfId="0" applyNumberFormat="1" applyFont="1" applyFill="1"/>
    <xf numFmtId="0" fontId="19" fillId="4" borderId="2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/>
    <xf numFmtId="9" fontId="27" fillId="5" borderId="0" xfId="0" applyNumberFormat="1" applyFont="1" applyFill="1" applyBorder="1" applyAlignment="1">
      <alignment horizontal="center"/>
    </xf>
    <xf numFmtId="0" fontId="30" fillId="2" borderId="5" xfId="0" applyFont="1" applyFill="1" applyBorder="1"/>
    <xf numFmtId="164" fontId="30" fillId="2" borderId="5" xfId="0" applyNumberFormat="1" applyFont="1" applyFill="1" applyBorder="1"/>
    <xf numFmtId="0" fontId="6" fillId="7" borderId="1" xfId="0" applyFont="1" applyFill="1" applyBorder="1" applyAlignment="1">
      <alignment horizontal="center"/>
    </xf>
    <xf numFmtId="0" fontId="2" fillId="7" borderId="1" xfId="0" applyFont="1" applyFill="1" applyBorder="1"/>
    <xf numFmtId="164" fontId="27" fillId="5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</cellXfs>
  <cellStyles count="3">
    <cellStyle name="Erotin" xfId="1" builtinId="3"/>
    <cellStyle name="Normaali" xfId="0" builtinId="0"/>
    <cellStyle name="Prosentti" xfId="2" builtinId="5"/>
  </cellStyles>
  <dxfs count="0"/>
  <tableStyles count="0" defaultTableStyle="TableStyleMedium9" defaultPivotStyle="PivotStyleLight16"/>
  <colors>
    <mruColors>
      <color rgb="FFFFFE8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topLeftCell="A4" zoomScaleNormal="100" workbookViewId="0">
      <selection activeCell="H12" sqref="H12"/>
    </sheetView>
  </sheetViews>
  <sheetFormatPr defaultRowHeight="15"/>
  <cols>
    <col min="1" max="1" width="4.7109375" customWidth="1"/>
    <col min="2" max="2" width="16.7109375" customWidth="1"/>
    <col min="3" max="3" width="9.5703125" customWidth="1"/>
    <col min="4" max="4" width="17.7109375" bestFit="1" customWidth="1"/>
    <col min="5" max="5" width="13.7109375" customWidth="1"/>
    <col min="6" max="6" width="14.28515625" bestFit="1" customWidth="1"/>
    <col min="7" max="7" width="16.7109375" bestFit="1" customWidth="1"/>
    <col min="8" max="8" width="14.28515625" bestFit="1" customWidth="1"/>
    <col min="9" max="9" width="26" bestFit="1" customWidth="1"/>
    <col min="10" max="10" width="41.85546875" customWidth="1"/>
    <col min="11" max="11" width="39.7109375" customWidth="1"/>
    <col min="12" max="12" width="14.42578125" customWidth="1"/>
  </cols>
  <sheetData>
    <row r="1" spans="1:15" ht="15.7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23.1" customHeight="1">
      <c r="A2" s="78"/>
      <c r="B2" s="85" t="s">
        <v>3</v>
      </c>
      <c r="C2" s="86"/>
      <c r="D2" s="1"/>
      <c r="E2" s="68">
        <v>41726</v>
      </c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3.1" customHeight="1">
      <c r="A3" s="2"/>
      <c r="B3" s="5" t="s">
        <v>6</v>
      </c>
      <c r="C3" s="102"/>
      <c r="D3" s="102"/>
      <c r="E3" s="103"/>
      <c r="F3" s="103"/>
      <c r="G3" s="103"/>
      <c r="H3" s="103"/>
      <c r="I3" s="103"/>
      <c r="J3" s="103"/>
      <c r="K3" s="2"/>
      <c r="L3" s="2"/>
      <c r="M3" s="2"/>
      <c r="N3" s="2"/>
      <c r="O3" s="2"/>
    </row>
    <row r="4" spans="1:15" ht="20.25" customHeight="1">
      <c r="A4" s="2"/>
      <c r="B4" s="12"/>
      <c r="C4" s="11"/>
      <c r="D4" s="63" t="s">
        <v>47</v>
      </c>
      <c r="E4" s="63"/>
      <c r="F4" s="63"/>
      <c r="G4" s="63" t="s">
        <v>10</v>
      </c>
      <c r="H4" s="63" t="s">
        <v>11</v>
      </c>
      <c r="I4" s="63"/>
      <c r="J4" s="64"/>
      <c r="K4" s="2"/>
      <c r="L4" s="2"/>
      <c r="M4" s="2"/>
      <c r="N4" s="2"/>
      <c r="O4" s="2"/>
    </row>
    <row r="5" spans="1:15" ht="19.5" customHeight="1">
      <c r="A5" s="2"/>
      <c r="B5" s="13"/>
      <c r="C5" s="14"/>
      <c r="D5" s="65" t="s">
        <v>14</v>
      </c>
      <c r="E5" s="66" t="s">
        <v>12</v>
      </c>
      <c r="F5" s="66" t="s">
        <v>13</v>
      </c>
      <c r="G5" s="66" t="s">
        <v>14</v>
      </c>
      <c r="H5" s="66">
        <v>1</v>
      </c>
      <c r="I5" s="66"/>
      <c r="J5" s="67" t="s">
        <v>15</v>
      </c>
      <c r="K5" s="2"/>
      <c r="L5" s="2"/>
      <c r="M5" s="2"/>
      <c r="N5" s="2"/>
      <c r="O5" s="2"/>
    </row>
    <row r="6" spans="1:15" ht="23.1" customHeight="1">
      <c r="A6" s="2"/>
      <c r="B6" s="69" t="s">
        <v>5</v>
      </c>
      <c r="C6" s="72">
        <v>2009</v>
      </c>
      <c r="D6" s="73">
        <v>154000</v>
      </c>
      <c r="E6" s="74">
        <v>0</v>
      </c>
      <c r="F6" s="75">
        <f>+D6*E6</f>
        <v>0</v>
      </c>
      <c r="G6" s="75">
        <f>+F6+D6</f>
        <v>154000</v>
      </c>
      <c r="H6" s="71"/>
      <c r="I6" s="75">
        <f t="shared" ref="I6:I7" si="0">+IF(H6=1,+G6,0)</f>
        <v>0</v>
      </c>
      <c r="J6" s="6"/>
      <c r="K6" s="2"/>
      <c r="L6" s="2"/>
      <c r="M6" s="2"/>
      <c r="N6" s="2"/>
      <c r="O6" s="2"/>
    </row>
    <row r="7" spans="1:15" ht="23.1" customHeight="1">
      <c r="A7" s="2"/>
      <c r="B7" s="69" t="s">
        <v>5</v>
      </c>
      <c r="C7" s="70">
        <f>+C6+1</f>
        <v>2010</v>
      </c>
      <c r="D7" s="73">
        <v>39000</v>
      </c>
      <c r="E7" s="74">
        <v>0</v>
      </c>
      <c r="F7" s="75">
        <f t="shared" ref="F7:F12" si="1">+D7*E7</f>
        <v>0</v>
      </c>
      <c r="G7" s="75">
        <f t="shared" ref="G7:G12" si="2">+F7+D7</f>
        <v>39000</v>
      </c>
      <c r="H7" s="71"/>
      <c r="I7" s="75">
        <f t="shared" si="0"/>
        <v>0</v>
      </c>
      <c r="J7" s="6"/>
      <c r="K7" s="2"/>
      <c r="L7" s="2"/>
      <c r="M7" s="2"/>
      <c r="N7" s="2"/>
      <c r="O7" s="2"/>
    </row>
    <row r="8" spans="1:15" ht="23.1" customHeight="1">
      <c r="A8" s="2"/>
      <c r="B8" s="69" t="s">
        <v>5</v>
      </c>
      <c r="C8" s="70">
        <f t="shared" ref="C8:C12" si="3">+C7+1</f>
        <v>2011</v>
      </c>
      <c r="D8" s="73">
        <v>95000</v>
      </c>
      <c r="E8" s="74">
        <v>0</v>
      </c>
      <c r="F8" s="75"/>
      <c r="G8" s="75">
        <f t="shared" si="2"/>
        <v>95000</v>
      </c>
      <c r="H8" s="71">
        <v>1</v>
      </c>
      <c r="I8" s="75">
        <f>+IF(H8=1,+G8,0)</f>
        <v>95000</v>
      </c>
      <c r="J8" s="6"/>
      <c r="K8" s="2"/>
      <c r="L8" s="2"/>
      <c r="M8" s="2"/>
      <c r="N8" s="2"/>
      <c r="O8" s="2"/>
    </row>
    <row r="9" spans="1:15" ht="23.1" customHeight="1">
      <c r="A9" s="2"/>
      <c r="B9" s="69" t="s">
        <v>5</v>
      </c>
      <c r="C9" s="70">
        <f t="shared" si="3"/>
        <v>2012</v>
      </c>
      <c r="D9" s="73">
        <v>158000</v>
      </c>
      <c r="E9" s="74">
        <v>-0.02</v>
      </c>
      <c r="F9" s="75">
        <f t="shared" si="1"/>
        <v>-3160</v>
      </c>
      <c r="G9" s="75">
        <f t="shared" si="2"/>
        <v>154840</v>
      </c>
      <c r="H9" s="71">
        <v>1</v>
      </c>
      <c r="I9" s="75">
        <f t="shared" ref="I9:I12" si="4">+IF(H9=1,+G9,0)</f>
        <v>154840</v>
      </c>
      <c r="J9" s="6"/>
      <c r="K9" s="2"/>
      <c r="L9" s="2"/>
      <c r="M9" s="2"/>
      <c r="N9" s="2"/>
      <c r="O9" s="2"/>
    </row>
    <row r="10" spans="1:15" ht="23.1" customHeight="1">
      <c r="A10" s="2"/>
      <c r="B10" s="69" t="s">
        <v>5</v>
      </c>
      <c r="C10" s="70">
        <f t="shared" si="3"/>
        <v>2013</v>
      </c>
      <c r="D10" s="73">
        <v>180000</v>
      </c>
      <c r="E10" s="74">
        <v>-0.05</v>
      </c>
      <c r="F10" s="75">
        <f t="shared" si="1"/>
        <v>-9000</v>
      </c>
      <c r="G10" s="75">
        <f t="shared" si="2"/>
        <v>171000</v>
      </c>
      <c r="H10" s="71">
        <v>1</v>
      </c>
      <c r="I10" s="75">
        <f t="shared" si="4"/>
        <v>171000</v>
      </c>
      <c r="J10" s="6"/>
      <c r="K10" s="2"/>
      <c r="L10" s="2"/>
      <c r="M10" s="2"/>
      <c r="N10" s="2"/>
      <c r="O10" s="2"/>
    </row>
    <row r="11" spans="1:15" ht="23.1" customHeight="1">
      <c r="A11" s="2"/>
      <c r="B11" s="69" t="s">
        <v>5</v>
      </c>
      <c r="C11" s="70">
        <f t="shared" si="3"/>
        <v>2014</v>
      </c>
      <c r="D11" s="73">
        <v>200000</v>
      </c>
      <c r="E11" s="74">
        <v>0.05</v>
      </c>
      <c r="F11" s="75">
        <f t="shared" si="1"/>
        <v>10000</v>
      </c>
      <c r="G11" s="75">
        <f t="shared" si="2"/>
        <v>210000</v>
      </c>
      <c r="H11" s="71">
        <v>1</v>
      </c>
      <c r="I11" s="75">
        <f t="shared" si="4"/>
        <v>210000</v>
      </c>
      <c r="J11" s="6"/>
      <c r="K11" s="2"/>
      <c r="L11" s="2"/>
      <c r="M11" s="2"/>
      <c r="N11" s="2"/>
      <c r="O11" s="2"/>
    </row>
    <row r="12" spans="1:15" ht="23.1" customHeight="1">
      <c r="A12" s="2"/>
      <c r="B12" s="69" t="s">
        <v>5</v>
      </c>
      <c r="C12" s="70">
        <f t="shared" si="3"/>
        <v>2015</v>
      </c>
      <c r="D12" s="73">
        <v>240000</v>
      </c>
      <c r="E12" s="74">
        <v>-0.06</v>
      </c>
      <c r="F12" s="75">
        <f t="shared" si="1"/>
        <v>-14400</v>
      </c>
      <c r="G12" s="75">
        <f t="shared" si="2"/>
        <v>225600</v>
      </c>
      <c r="H12" s="71"/>
      <c r="I12" s="75">
        <f t="shared" si="4"/>
        <v>0</v>
      </c>
      <c r="J12" s="6"/>
      <c r="K12" s="2"/>
      <c r="L12" s="2"/>
      <c r="M12" s="2"/>
      <c r="N12" s="2"/>
      <c r="O12" s="2"/>
    </row>
    <row r="13" spans="1:15" ht="23.1" customHeight="1">
      <c r="A13" s="2"/>
      <c r="B13" s="16"/>
      <c r="C13" s="16"/>
      <c r="D13" s="17">
        <f>SUM(D6:D12)</f>
        <v>1066000</v>
      </c>
      <c r="E13" s="18"/>
      <c r="F13" s="18"/>
      <c r="G13" s="18"/>
      <c r="H13" s="16">
        <f>COUNT(H6:H12)</f>
        <v>4</v>
      </c>
      <c r="I13" s="17">
        <f>SUM(I6:I12)</f>
        <v>630840</v>
      </c>
      <c r="J13" s="6"/>
      <c r="K13" s="2"/>
      <c r="L13" s="2"/>
      <c r="M13" s="2"/>
      <c r="N13" s="2"/>
      <c r="O13" s="2"/>
    </row>
    <row r="14" spans="1:15" ht="23.1" customHeight="1" thickBot="1">
      <c r="A14" s="2"/>
      <c r="B14" s="19"/>
      <c r="C14" s="19"/>
      <c r="D14" s="6"/>
      <c r="E14" s="6"/>
      <c r="F14" s="79" t="s">
        <v>7</v>
      </c>
      <c r="G14" s="80"/>
      <c r="H14" s="80"/>
      <c r="I14" s="81">
        <f>+I13/H13</f>
        <v>157710</v>
      </c>
      <c r="J14" s="6"/>
      <c r="K14" s="2"/>
      <c r="L14" s="2"/>
      <c r="M14" s="2"/>
      <c r="N14" s="2"/>
      <c r="O14" s="2"/>
    </row>
    <row r="15" spans="1:15" ht="23.1" customHeight="1" thickTop="1" thickBot="1">
      <c r="A15" s="2"/>
      <c r="B15" s="6"/>
      <c r="C15" s="6"/>
      <c r="D15" s="6"/>
      <c r="E15" s="6"/>
      <c r="F15" s="79" t="s">
        <v>16</v>
      </c>
      <c r="G15" s="20"/>
      <c r="H15" s="77">
        <v>0.2</v>
      </c>
      <c r="I15" s="76">
        <f>100%/H15</f>
        <v>5</v>
      </c>
      <c r="J15" s="6"/>
      <c r="K15" s="2"/>
      <c r="L15" s="2"/>
      <c r="M15" s="2"/>
      <c r="N15" s="2"/>
      <c r="O15" s="2"/>
    </row>
    <row r="16" spans="1:15" ht="23.1" customHeight="1" thickTop="1" thickBot="1">
      <c r="A16" s="2"/>
      <c r="B16" s="6"/>
      <c r="C16" s="6"/>
      <c r="D16" s="6"/>
      <c r="E16" s="6"/>
      <c r="F16" s="82" t="s">
        <v>0</v>
      </c>
      <c r="G16" s="82"/>
      <c r="H16" s="83"/>
      <c r="I16" s="84">
        <f>+I14*I15</f>
        <v>788550</v>
      </c>
      <c r="J16" s="6"/>
      <c r="K16" s="2"/>
      <c r="L16" s="2"/>
      <c r="M16" s="2"/>
      <c r="N16" s="2"/>
      <c r="O16" s="2"/>
    </row>
    <row r="17" spans="1:15" ht="23.1" customHeight="1" thickTop="1" thickBot="1">
      <c r="A17" s="2"/>
      <c r="B17" s="6"/>
      <c r="C17" s="6"/>
      <c r="D17" s="6"/>
      <c r="E17" s="6"/>
      <c r="F17" s="90" t="s">
        <v>53</v>
      </c>
      <c r="G17" s="90"/>
      <c r="H17" s="99">
        <v>2020</v>
      </c>
      <c r="I17" s="98">
        <v>1500000</v>
      </c>
      <c r="J17" s="6"/>
      <c r="K17" s="2"/>
      <c r="L17" s="2"/>
      <c r="M17" s="2"/>
      <c r="N17" s="2"/>
      <c r="O17" s="2"/>
    </row>
    <row r="18" spans="1:15" ht="23.1" customHeight="1" thickTop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23.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23.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23.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23.1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23.1" customHeight="1"/>
    <row r="24" spans="1:15" ht="23.1" customHeight="1"/>
    <row r="25" spans="1:15" ht="23.1" customHeight="1"/>
    <row r="26" spans="1:15" ht="23.1" customHeight="1"/>
    <row r="27" spans="1:15" ht="23.1" customHeight="1"/>
    <row r="28" spans="1:15" ht="23.1" customHeight="1"/>
    <row r="29" spans="1:15" ht="23.1" customHeight="1"/>
    <row r="30" spans="1:15" ht="23.1" customHeight="1"/>
    <row r="31" spans="1:15" ht="23.1" customHeight="1"/>
    <row r="32" spans="1:15" ht="23.1" customHeight="1"/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23.1" customHeight="1"/>
    <row r="40" ht="23.1" customHeight="1"/>
    <row r="41" ht="23.1" customHeight="1"/>
    <row r="42" ht="23.1" customHeight="1"/>
    <row r="43" ht="23.1" customHeight="1"/>
    <row r="44" ht="23.1" customHeight="1"/>
    <row r="45" ht="23.1" customHeight="1"/>
    <row r="46" ht="23.1" customHeight="1"/>
    <row r="47" ht="23.1" customHeight="1"/>
    <row r="48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topLeftCell="A2" zoomScale="130" zoomScaleNormal="130" workbookViewId="0">
      <selection activeCell="H4" sqref="H4"/>
    </sheetView>
  </sheetViews>
  <sheetFormatPr defaultRowHeight="15"/>
  <cols>
    <col min="2" max="2" width="15.5703125" customWidth="1"/>
    <col min="3" max="3" width="7.5703125" bestFit="1" customWidth="1"/>
    <col min="4" max="4" width="13.42578125" bestFit="1" customWidth="1"/>
    <col min="5" max="5" width="16.7109375" customWidth="1"/>
    <col min="6" max="6" width="13.42578125" bestFit="1" customWidth="1"/>
    <col min="7" max="7" width="9.7109375" bestFit="1" customWidth="1"/>
    <col min="8" max="8" width="16.28515625" bestFit="1" customWidth="1"/>
    <col min="9" max="9" width="28.7109375" customWidth="1"/>
    <col min="10" max="10" width="21" customWidth="1"/>
    <col min="11" max="11" width="20.140625" customWidth="1"/>
    <col min="12" max="12" width="23.42578125" customWidth="1"/>
  </cols>
  <sheetData>
    <row r="1" spans="1:12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5.5" customHeight="1">
      <c r="A2" s="3"/>
      <c r="B2" s="3" t="str">
        <f>+Tuottoarvo!B2</f>
        <v>Oy Yritys Ab</v>
      </c>
      <c r="C2" s="1"/>
      <c r="D2" s="1"/>
      <c r="E2" s="68">
        <v>41732</v>
      </c>
      <c r="F2" s="4"/>
      <c r="G2" s="4"/>
      <c r="H2" s="4"/>
      <c r="I2" s="4"/>
      <c r="J2" s="3"/>
      <c r="K2" s="3"/>
      <c r="L2" s="3"/>
    </row>
    <row r="3" spans="1:12" ht="20.25" customHeight="1">
      <c r="A3" s="3"/>
      <c r="B3" s="5" t="s">
        <v>48</v>
      </c>
      <c r="C3" s="102"/>
      <c r="D3" s="102"/>
      <c r="E3" s="103"/>
      <c r="F3" s="103"/>
      <c r="G3" s="103"/>
      <c r="H3" s="103"/>
      <c r="I3" s="103"/>
      <c r="J3" s="3"/>
      <c r="K3" s="3"/>
      <c r="L3" s="3"/>
    </row>
    <row r="4" spans="1:12" ht="21" customHeight="1">
      <c r="A4" s="3"/>
      <c r="B4" s="12"/>
      <c r="C4" s="11"/>
      <c r="D4" s="63" t="s">
        <v>47</v>
      </c>
      <c r="E4" s="63"/>
      <c r="F4" s="63" t="s">
        <v>10</v>
      </c>
      <c r="G4" s="63" t="s">
        <v>9</v>
      </c>
      <c r="H4" s="63" t="s">
        <v>9</v>
      </c>
      <c r="I4" s="64"/>
      <c r="J4" s="3"/>
      <c r="K4" s="3"/>
      <c r="L4" s="3"/>
    </row>
    <row r="5" spans="1:12" ht="19.5" customHeight="1">
      <c r="A5" s="3"/>
      <c r="B5" s="13"/>
      <c r="C5" s="14"/>
      <c r="D5" s="65" t="s">
        <v>14</v>
      </c>
      <c r="E5" s="66" t="s">
        <v>13</v>
      </c>
      <c r="F5" s="66" t="s">
        <v>14</v>
      </c>
      <c r="G5" s="66" t="s">
        <v>12</v>
      </c>
      <c r="H5" s="66" t="s">
        <v>49</v>
      </c>
      <c r="I5" s="67" t="s">
        <v>15</v>
      </c>
      <c r="J5" s="3"/>
      <c r="K5" s="3"/>
      <c r="L5" s="3"/>
    </row>
    <row r="6" spans="1:12" ht="28.5">
      <c r="A6" s="3"/>
      <c r="B6" s="69" t="s">
        <v>8</v>
      </c>
      <c r="C6" s="72">
        <v>2008</v>
      </c>
      <c r="D6" s="92">
        <v>1200000</v>
      </c>
      <c r="E6" s="92">
        <v>0</v>
      </c>
      <c r="F6" s="100">
        <f t="shared" ref="F6:F12" si="0">+E6+D6</f>
        <v>1200000</v>
      </c>
      <c r="G6" s="88"/>
      <c r="H6" s="88"/>
      <c r="I6" s="6"/>
      <c r="J6" s="3"/>
      <c r="K6" s="3"/>
      <c r="L6" s="3"/>
    </row>
    <row r="7" spans="1:12" ht="28.5">
      <c r="A7" s="3"/>
      <c r="B7" s="69" t="s">
        <v>8</v>
      </c>
      <c r="C7" s="70">
        <f t="shared" ref="C7:C12" si="1">+C6+1</f>
        <v>2009</v>
      </c>
      <c r="D7" s="92">
        <f t="shared" ref="D7:D12" si="2">+D6+250000</f>
        <v>1450000</v>
      </c>
      <c r="E7" s="92">
        <v>0</v>
      </c>
      <c r="F7" s="100">
        <f t="shared" si="0"/>
        <v>1450000</v>
      </c>
      <c r="G7" s="87">
        <f t="shared" ref="G7:G12" si="3">+(F7-D6)/D6</f>
        <v>0.20833333333333334</v>
      </c>
      <c r="H7" s="87">
        <f>+G7</f>
        <v>0.20833333333333334</v>
      </c>
      <c r="I7" s="6"/>
      <c r="J7" s="3"/>
      <c r="K7" s="3"/>
      <c r="L7" s="3"/>
    </row>
    <row r="8" spans="1:12" ht="28.5">
      <c r="A8" s="3"/>
      <c r="B8" s="69" t="s">
        <v>8</v>
      </c>
      <c r="C8" s="70">
        <f t="shared" si="1"/>
        <v>2010</v>
      </c>
      <c r="D8" s="92">
        <f t="shared" si="2"/>
        <v>1700000</v>
      </c>
      <c r="E8" s="92">
        <v>0</v>
      </c>
      <c r="F8" s="100">
        <f t="shared" si="0"/>
        <v>1700000</v>
      </c>
      <c r="G8" s="87">
        <f t="shared" si="3"/>
        <v>0.17241379310344829</v>
      </c>
      <c r="H8" s="87">
        <f>+(G7+G8)/2</f>
        <v>0.19037356321839083</v>
      </c>
      <c r="I8" s="6"/>
      <c r="J8" s="3"/>
      <c r="K8" s="3"/>
      <c r="L8" s="3"/>
    </row>
    <row r="9" spans="1:12" ht="28.5">
      <c r="A9" s="3"/>
      <c r="B9" s="69" t="s">
        <v>8</v>
      </c>
      <c r="C9" s="70">
        <f t="shared" si="1"/>
        <v>2011</v>
      </c>
      <c r="D9" s="92">
        <f t="shared" si="2"/>
        <v>1950000</v>
      </c>
      <c r="E9" s="92">
        <v>0</v>
      </c>
      <c r="F9" s="100">
        <f t="shared" si="0"/>
        <v>1950000</v>
      </c>
      <c r="G9" s="87">
        <f t="shared" si="3"/>
        <v>0.14705882352941177</v>
      </c>
      <c r="H9" s="87">
        <f>+(G7+G8+G9)/3</f>
        <v>0.17593531665539783</v>
      </c>
      <c r="I9" s="6"/>
      <c r="J9" s="3"/>
      <c r="K9" s="3"/>
      <c r="L9" s="3"/>
    </row>
    <row r="10" spans="1:12" ht="28.5">
      <c r="A10" s="3"/>
      <c r="B10" s="69" t="s">
        <v>8</v>
      </c>
      <c r="C10" s="70">
        <f t="shared" si="1"/>
        <v>2012</v>
      </c>
      <c r="D10" s="92">
        <f t="shared" si="2"/>
        <v>2200000</v>
      </c>
      <c r="E10" s="92">
        <v>0</v>
      </c>
      <c r="F10" s="100">
        <f t="shared" si="0"/>
        <v>2200000</v>
      </c>
      <c r="G10" s="87">
        <f t="shared" si="3"/>
        <v>0.12820512820512819</v>
      </c>
      <c r="H10" s="87">
        <f>+(G7+G8+G9+G10)/4</f>
        <v>0.16400276954283041</v>
      </c>
      <c r="I10" s="6"/>
      <c r="J10" s="3"/>
      <c r="K10" s="3"/>
      <c r="L10" s="3"/>
    </row>
    <row r="11" spans="1:12" ht="28.5">
      <c r="A11" s="3"/>
      <c r="B11" s="69" t="s">
        <v>8</v>
      </c>
      <c r="C11" s="70">
        <f t="shared" si="1"/>
        <v>2013</v>
      </c>
      <c r="D11" s="92">
        <f t="shared" si="2"/>
        <v>2450000</v>
      </c>
      <c r="E11" s="92">
        <v>0</v>
      </c>
      <c r="F11" s="100">
        <f t="shared" si="0"/>
        <v>2450000</v>
      </c>
      <c r="G11" s="87">
        <f t="shared" si="3"/>
        <v>0.11363636363636363</v>
      </c>
      <c r="H11" s="87">
        <f>+(G7+G8+G9+G10+G11)/5</f>
        <v>0.15392948836153705</v>
      </c>
      <c r="I11" s="6"/>
      <c r="J11" s="3"/>
      <c r="K11" s="3"/>
      <c r="L11" s="3"/>
    </row>
    <row r="12" spans="1:12" ht="28.5">
      <c r="A12" s="3"/>
      <c r="B12" s="69" t="s">
        <v>8</v>
      </c>
      <c r="C12" s="70">
        <f t="shared" si="1"/>
        <v>2014</v>
      </c>
      <c r="D12" s="92">
        <f t="shared" si="2"/>
        <v>2700000</v>
      </c>
      <c r="E12" s="92">
        <v>0</v>
      </c>
      <c r="F12" s="100">
        <f t="shared" si="0"/>
        <v>2700000</v>
      </c>
      <c r="G12" s="87">
        <f t="shared" si="3"/>
        <v>0.10204081632653061</v>
      </c>
      <c r="H12" s="87">
        <f>+(G7+G8+G9+G10+G11+G12)/6</f>
        <v>0.14528137635570265</v>
      </c>
      <c r="I12" s="6"/>
      <c r="J12" s="3"/>
      <c r="K12" s="3"/>
      <c r="L12" s="3"/>
    </row>
    <row r="13" spans="1:12" ht="28.5">
      <c r="A13" s="3"/>
      <c r="B13" s="16"/>
      <c r="C13" s="16"/>
      <c r="D13" s="17"/>
      <c r="E13" s="18"/>
      <c r="F13" s="18"/>
      <c r="G13" s="16">
        <f>COUNT(G6:G12)</f>
        <v>6</v>
      </c>
      <c r="H13" s="16">
        <f>COUNT(H6:H12)</f>
        <v>6</v>
      </c>
      <c r="I13" s="6"/>
      <c r="J13" s="3"/>
      <c r="K13" s="3"/>
      <c r="L13" s="3"/>
    </row>
    <row r="14" spans="1:12" ht="29.25" thickBot="1">
      <c r="A14" s="3"/>
      <c r="B14" s="19"/>
      <c r="C14" s="101" t="s">
        <v>54</v>
      </c>
      <c r="D14" s="90"/>
      <c r="E14" s="97">
        <v>2020</v>
      </c>
      <c r="F14" s="109">
        <v>3000000</v>
      </c>
      <c r="G14" s="110"/>
      <c r="H14" s="91">
        <v>0.15</v>
      </c>
      <c r="I14" s="6"/>
      <c r="J14" s="3"/>
      <c r="K14" s="3"/>
      <c r="L14" s="3"/>
    </row>
    <row r="15" spans="1:12" ht="29.25" thickTop="1">
      <c r="A15" s="3"/>
      <c r="B15" s="6"/>
      <c r="C15" s="6"/>
      <c r="D15" s="6"/>
      <c r="E15" s="6"/>
      <c r="F15" s="6"/>
      <c r="G15" s="6"/>
      <c r="H15" s="6"/>
      <c r="I15" s="6"/>
      <c r="J15" s="3"/>
      <c r="K15" s="3"/>
      <c r="L15" s="3"/>
    </row>
    <row r="16" spans="1:12" ht="28.5">
      <c r="A16" s="3"/>
      <c r="B16" s="6"/>
      <c r="C16" s="6"/>
      <c r="D16" s="6"/>
      <c r="E16" s="6"/>
      <c r="F16" s="6"/>
      <c r="G16" s="6"/>
      <c r="H16" s="6"/>
      <c r="I16" s="6"/>
      <c r="J16" s="3"/>
      <c r="K16" s="3"/>
      <c r="L16" s="3"/>
    </row>
    <row r="17" spans="1:12" ht="28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28.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28.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</sheetData>
  <mergeCells count="1">
    <mergeCell ref="F14:G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1"/>
  <sheetViews>
    <sheetView zoomScale="85" zoomScaleNormal="85" workbookViewId="0">
      <selection activeCell="I38" sqref="I38"/>
    </sheetView>
  </sheetViews>
  <sheetFormatPr defaultRowHeight="15"/>
  <cols>
    <col min="1" max="1" width="5.28515625" customWidth="1"/>
    <col min="3" max="3" width="40.85546875" bestFit="1" customWidth="1"/>
    <col min="4" max="4" width="15.42578125" bestFit="1" customWidth="1"/>
    <col min="5" max="5" width="9.28515625" bestFit="1" customWidth="1"/>
    <col min="6" max="6" width="12.42578125" bestFit="1" customWidth="1"/>
    <col min="7" max="7" width="14" bestFit="1" customWidth="1"/>
    <col min="8" max="8" width="45.28515625" customWidth="1"/>
    <col min="9" max="9" width="28.7109375" bestFit="1" customWidth="1"/>
    <col min="10" max="10" width="7.5703125" bestFit="1" customWidth="1"/>
    <col min="11" max="11" width="21.140625" bestFit="1" customWidth="1"/>
    <col min="12" max="12" width="19" customWidth="1"/>
    <col min="13" max="13" width="16.85546875" bestFit="1" customWidth="1"/>
    <col min="15" max="15" width="17" customWidth="1"/>
  </cols>
  <sheetData>
    <row r="1" spans="1:16" ht="18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" customHeight="1">
      <c r="A2" s="3"/>
      <c r="B2" s="3" t="str">
        <f>+Tuottoarvo!B2</f>
        <v>Oy Yritys Ab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3"/>
    </row>
    <row r="3" spans="1:16" ht="24" customHeight="1">
      <c r="A3" s="3"/>
      <c r="B3" s="34" t="s">
        <v>1</v>
      </c>
      <c r="C3" s="36"/>
      <c r="D3" s="46" t="s">
        <v>17</v>
      </c>
      <c r="E3" s="46" t="s">
        <v>18</v>
      </c>
      <c r="F3" s="46"/>
      <c r="G3" s="46" t="s">
        <v>10</v>
      </c>
      <c r="H3" s="47"/>
      <c r="I3" s="7" t="str">
        <f>+Tuottoarvo!B2</f>
        <v>Oy Yritys Ab</v>
      </c>
      <c r="J3" s="8"/>
      <c r="K3" s="8"/>
      <c r="L3" s="9"/>
      <c r="M3" s="9"/>
      <c r="N3" s="3"/>
      <c r="O3" s="3"/>
      <c r="P3" s="3"/>
    </row>
    <row r="4" spans="1:16" ht="22.5" customHeight="1" thickBot="1">
      <c r="A4" s="3"/>
      <c r="B4" s="35" t="s">
        <v>19</v>
      </c>
      <c r="C4" s="37"/>
      <c r="D4" s="50">
        <v>42004</v>
      </c>
      <c r="E4" s="48" t="s">
        <v>12</v>
      </c>
      <c r="F4" s="48" t="s">
        <v>13</v>
      </c>
      <c r="G4" s="48" t="s">
        <v>17</v>
      </c>
      <c r="H4" s="49" t="s">
        <v>15</v>
      </c>
      <c r="I4" s="10" t="s">
        <v>52</v>
      </c>
      <c r="J4" s="107"/>
      <c r="K4" s="107"/>
      <c r="L4" s="108"/>
      <c r="M4" s="108"/>
      <c r="N4" s="3"/>
      <c r="O4" s="3"/>
      <c r="P4" s="3"/>
    </row>
    <row r="5" spans="1:16" ht="24.95" customHeight="1" thickBot="1">
      <c r="A5" s="3"/>
      <c r="B5" s="41" t="s">
        <v>20</v>
      </c>
      <c r="C5" s="38"/>
      <c r="D5" s="51"/>
      <c r="E5" s="52">
        <v>0</v>
      </c>
      <c r="F5" s="57">
        <f t="shared" ref="F5" si="0">+D5*E5</f>
        <v>0</v>
      </c>
      <c r="G5" s="57">
        <f t="shared" ref="G5" si="1">+D5+F5</f>
        <v>0</v>
      </c>
      <c r="H5" s="62" t="s">
        <v>46</v>
      </c>
      <c r="I5" s="12"/>
      <c r="J5" s="11"/>
      <c r="K5" s="63"/>
      <c r="L5" s="63" t="s">
        <v>9</v>
      </c>
      <c r="M5" s="63" t="s">
        <v>9</v>
      </c>
      <c r="N5" s="3"/>
      <c r="O5" s="3"/>
      <c r="P5" s="3"/>
    </row>
    <row r="6" spans="1:16" ht="20.100000000000001" customHeight="1">
      <c r="A6" s="3"/>
      <c r="B6" s="38"/>
      <c r="C6" s="40" t="s">
        <v>21</v>
      </c>
      <c r="D6" s="15">
        <v>10000</v>
      </c>
      <c r="E6" s="23">
        <v>0</v>
      </c>
      <c r="F6" s="39">
        <f>+D6*E6</f>
        <v>0</v>
      </c>
      <c r="G6" s="39">
        <f>+D6+F6</f>
        <v>10000</v>
      </c>
      <c r="H6" s="38"/>
      <c r="I6" s="21"/>
      <c r="J6" s="22"/>
      <c r="K6" s="65" t="s">
        <v>50</v>
      </c>
      <c r="L6" s="66" t="s">
        <v>12</v>
      </c>
      <c r="M6" s="66" t="s">
        <v>49</v>
      </c>
      <c r="N6" s="3"/>
      <c r="O6" s="3"/>
      <c r="P6" s="3"/>
    </row>
    <row r="7" spans="1:16" ht="20.100000000000001" customHeight="1">
      <c r="A7" s="3"/>
      <c r="B7" s="38"/>
      <c r="C7" s="40" t="s">
        <v>22</v>
      </c>
      <c r="D7" s="15">
        <v>10000</v>
      </c>
      <c r="E7" s="23">
        <v>0</v>
      </c>
      <c r="F7" s="39">
        <f t="shared" ref="F7:F12" si="2">+D7*E7</f>
        <v>0</v>
      </c>
      <c r="G7" s="39">
        <f t="shared" ref="G7:G12" si="3">+D7+F7</f>
        <v>10000</v>
      </c>
      <c r="H7" s="38"/>
      <c r="I7" s="69" t="s">
        <v>50</v>
      </c>
      <c r="J7" s="72">
        <v>2008</v>
      </c>
      <c r="K7" s="73">
        <v>1200000</v>
      </c>
      <c r="L7" s="88"/>
      <c r="M7" s="88"/>
      <c r="N7" s="3"/>
      <c r="O7" s="3"/>
      <c r="P7" s="3"/>
    </row>
    <row r="8" spans="1:16" ht="20.100000000000001" customHeight="1">
      <c r="A8" s="3"/>
      <c r="B8" s="38"/>
      <c r="C8" s="40" t="s">
        <v>23</v>
      </c>
      <c r="D8" s="15">
        <v>10000</v>
      </c>
      <c r="E8" s="23">
        <v>-0.3</v>
      </c>
      <c r="F8" s="39">
        <f t="shared" si="2"/>
        <v>-3000</v>
      </c>
      <c r="G8" s="39">
        <f t="shared" si="3"/>
        <v>7000</v>
      </c>
      <c r="H8" s="38"/>
      <c r="I8" s="69" t="s">
        <v>50</v>
      </c>
      <c r="J8" s="70">
        <f>+J7+1</f>
        <v>2009</v>
      </c>
      <c r="K8" s="73">
        <f>+K7+250000</f>
        <v>1450000</v>
      </c>
      <c r="L8" s="89">
        <f>+(K8-K7)/K7</f>
        <v>0.20833333333333334</v>
      </c>
      <c r="M8" s="89">
        <f>+L8</f>
        <v>0.20833333333333334</v>
      </c>
      <c r="N8" s="3"/>
      <c r="O8" s="3"/>
      <c r="P8" s="3"/>
    </row>
    <row r="9" spans="1:16" ht="20.100000000000001" customHeight="1">
      <c r="A9" s="3"/>
      <c r="B9" s="38"/>
      <c r="C9" s="40" t="s">
        <v>24</v>
      </c>
      <c r="D9" s="15">
        <v>10000</v>
      </c>
      <c r="E9" s="23">
        <v>0</v>
      </c>
      <c r="F9" s="39">
        <f t="shared" si="2"/>
        <v>0</v>
      </c>
      <c r="G9" s="39">
        <f t="shared" si="3"/>
        <v>10000</v>
      </c>
      <c r="H9" s="38"/>
      <c r="I9" s="69" t="s">
        <v>50</v>
      </c>
      <c r="J9" s="70">
        <f t="shared" ref="J9:J13" si="4">+J8+1</f>
        <v>2010</v>
      </c>
      <c r="K9" s="73">
        <f t="shared" ref="K9:K13" si="5">+K8+250000</f>
        <v>1700000</v>
      </c>
      <c r="L9" s="89">
        <f t="shared" ref="L9:L13" si="6">+(K9-K8)/K8</f>
        <v>0.17241379310344829</v>
      </c>
      <c r="M9" s="89">
        <f>+(L8+L9)/2</f>
        <v>0.19037356321839083</v>
      </c>
      <c r="N9" s="3"/>
      <c r="O9" s="3"/>
      <c r="P9" s="3"/>
    </row>
    <row r="10" spans="1:16" ht="20.100000000000001" customHeight="1">
      <c r="A10" s="3"/>
      <c r="B10" s="38"/>
      <c r="C10" s="40" t="s">
        <v>25</v>
      </c>
      <c r="D10" s="15">
        <v>10000</v>
      </c>
      <c r="E10" s="23">
        <v>0</v>
      </c>
      <c r="F10" s="39">
        <f t="shared" si="2"/>
        <v>0</v>
      </c>
      <c r="G10" s="39">
        <f t="shared" si="3"/>
        <v>10000</v>
      </c>
      <c r="H10" s="38"/>
      <c r="I10" s="69" t="s">
        <v>50</v>
      </c>
      <c r="J10" s="70">
        <f t="shared" si="4"/>
        <v>2011</v>
      </c>
      <c r="K10" s="73">
        <f t="shared" si="5"/>
        <v>1950000</v>
      </c>
      <c r="L10" s="89">
        <f t="shared" si="6"/>
        <v>0.14705882352941177</v>
      </c>
      <c r="M10" s="89">
        <f>+(L8+L9+L10)/3</f>
        <v>0.17593531665539783</v>
      </c>
      <c r="N10" s="3"/>
      <c r="O10" s="3"/>
      <c r="P10" s="3"/>
    </row>
    <row r="11" spans="1:16" ht="20.100000000000001" customHeight="1">
      <c r="A11" s="3"/>
      <c r="B11" s="38"/>
      <c r="C11" s="40" t="s">
        <v>26</v>
      </c>
      <c r="D11" s="15">
        <v>10000</v>
      </c>
      <c r="E11" s="23">
        <v>0</v>
      </c>
      <c r="F11" s="39">
        <f t="shared" si="2"/>
        <v>0</v>
      </c>
      <c r="G11" s="39">
        <f t="shared" si="3"/>
        <v>10000</v>
      </c>
      <c r="H11" s="38"/>
      <c r="I11" s="69" t="s">
        <v>50</v>
      </c>
      <c r="J11" s="70">
        <f t="shared" si="4"/>
        <v>2012</v>
      </c>
      <c r="K11" s="73">
        <f t="shared" si="5"/>
        <v>2200000</v>
      </c>
      <c r="L11" s="89">
        <f t="shared" si="6"/>
        <v>0.12820512820512819</v>
      </c>
      <c r="M11" s="89">
        <f>+(L8+L9+L10+L11)/4</f>
        <v>0.16400276954283041</v>
      </c>
      <c r="N11" s="3"/>
      <c r="O11" s="3"/>
      <c r="P11" s="3"/>
    </row>
    <row r="12" spans="1:16" ht="20.100000000000001" customHeight="1">
      <c r="A12" s="3"/>
      <c r="B12" s="38"/>
      <c r="C12" s="40" t="s">
        <v>27</v>
      </c>
      <c r="D12" s="15">
        <v>10000</v>
      </c>
      <c r="E12" s="23">
        <v>0</v>
      </c>
      <c r="F12" s="39">
        <f t="shared" si="2"/>
        <v>0</v>
      </c>
      <c r="G12" s="39">
        <f t="shared" si="3"/>
        <v>10000</v>
      </c>
      <c r="H12" s="38"/>
      <c r="I12" s="69" t="s">
        <v>50</v>
      </c>
      <c r="J12" s="70">
        <f t="shared" si="4"/>
        <v>2013</v>
      </c>
      <c r="K12" s="73">
        <f t="shared" si="5"/>
        <v>2450000</v>
      </c>
      <c r="L12" s="89">
        <f t="shared" si="6"/>
        <v>0.11363636363636363</v>
      </c>
      <c r="M12" s="89">
        <f>+(L8+L9+L10+L11+L12)/5</f>
        <v>0.15392948836153705</v>
      </c>
      <c r="N12" s="3"/>
      <c r="O12" s="3"/>
      <c r="P12" s="3"/>
    </row>
    <row r="13" spans="1:16" ht="24.95" customHeight="1" thickBot="1">
      <c r="A13" s="3"/>
      <c r="B13" s="24" t="s">
        <v>28</v>
      </c>
      <c r="C13" s="25"/>
      <c r="D13" s="26">
        <f>IF(D5&gt;0,+D5,+D6+D7+D8+D9+D10+D11+D12)</f>
        <v>70000</v>
      </c>
      <c r="E13" s="26"/>
      <c r="F13" s="26">
        <f t="shared" ref="F13:G13" si="7">IF(F5&gt;0,+F5,+F6+F7+F8+F9+F10+F11+F12)</f>
        <v>-3000</v>
      </c>
      <c r="G13" s="26">
        <f t="shared" si="7"/>
        <v>67000</v>
      </c>
      <c r="H13" s="38"/>
      <c r="I13" s="69" t="s">
        <v>50</v>
      </c>
      <c r="J13" s="70">
        <f t="shared" si="4"/>
        <v>2014</v>
      </c>
      <c r="K13" s="73">
        <f t="shared" si="5"/>
        <v>2700000</v>
      </c>
      <c r="L13" s="89">
        <f t="shared" si="6"/>
        <v>0.10204081632653061</v>
      </c>
      <c r="M13" s="89">
        <f>+(L8+L9+L10+L11+L12+L13)/6</f>
        <v>0.14528137635570265</v>
      </c>
      <c r="N13" s="3"/>
      <c r="O13" s="3"/>
      <c r="P13" s="3"/>
    </row>
    <row r="14" spans="1:16" ht="15" customHeight="1" thickTop="1" thickBot="1">
      <c r="A14" s="3"/>
      <c r="B14" s="42"/>
      <c r="C14" s="42"/>
      <c r="D14" s="43"/>
      <c r="E14" s="43"/>
      <c r="F14" s="43"/>
      <c r="G14" s="43"/>
      <c r="H14" s="38"/>
      <c r="I14" s="16"/>
      <c r="J14" s="16"/>
      <c r="K14" s="17"/>
      <c r="L14" s="96">
        <f>COUNT(L7:L13)</f>
        <v>6</v>
      </c>
      <c r="M14" s="96">
        <f>COUNT(M7:M13)</f>
        <v>6</v>
      </c>
      <c r="N14" s="3"/>
      <c r="O14" s="3"/>
      <c r="P14" s="3"/>
    </row>
    <row r="15" spans="1:16" ht="24.95" customHeight="1" thickTop="1" thickBot="1">
      <c r="A15" s="3"/>
      <c r="B15" s="60" t="s">
        <v>29</v>
      </c>
      <c r="C15" s="27"/>
      <c r="D15" s="61">
        <v>25000</v>
      </c>
      <c r="E15" s="52">
        <v>0.1</v>
      </c>
      <c r="F15" s="29">
        <f>+D15*E15</f>
        <v>2500</v>
      </c>
      <c r="G15" s="28">
        <f>+D15*(1+E15)</f>
        <v>27500.000000000004</v>
      </c>
      <c r="H15" s="38"/>
      <c r="I15" s="93" t="s">
        <v>4</v>
      </c>
      <c r="J15" s="94"/>
      <c r="K15" s="95">
        <v>4000000</v>
      </c>
      <c r="L15" s="93" t="s">
        <v>51</v>
      </c>
      <c r="M15" s="91">
        <v>0.15</v>
      </c>
      <c r="N15" s="3"/>
      <c r="O15" s="3"/>
      <c r="P15" s="3"/>
    </row>
    <row r="16" spans="1:16" ht="15" customHeight="1" thickTop="1" thickBot="1">
      <c r="A16" s="3"/>
      <c r="B16" s="42"/>
      <c r="C16" s="42"/>
      <c r="D16" s="43"/>
      <c r="E16" s="43"/>
      <c r="F16" s="43"/>
      <c r="G16" s="43"/>
      <c r="H16" s="38"/>
      <c r="I16" s="93"/>
      <c r="J16" s="94"/>
      <c r="K16" s="95"/>
      <c r="L16" s="93"/>
      <c r="M16" s="104"/>
      <c r="N16" s="3"/>
      <c r="O16" s="3"/>
      <c r="P16" s="3"/>
    </row>
    <row r="17" spans="1:16" ht="24.95" customHeight="1" thickTop="1" thickBot="1">
      <c r="A17" s="3"/>
      <c r="B17" s="41" t="s">
        <v>30</v>
      </c>
      <c r="C17" s="38"/>
      <c r="D17" s="51"/>
      <c r="E17" s="52">
        <v>0</v>
      </c>
      <c r="F17" s="57">
        <f t="shared" ref="F17" si="8">+D17*E17</f>
        <v>0</v>
      </c>
      <c r="G17" s="57">
        <f t="shared" ref="G17" si="9">+D17+F17</f>
        <v>0</v>
      </c>
      <c r="H17" s="62" t="s">
        <v>46</v>
      </c>
      <c r="I17" s="3"/>
      <c r="J17" s="3"/>
      <c r="K17" s="3"/>
      <c r="L17" s="3"/>
      <c r="M17" s="3"/>
      <c r="N17" s="3"/>
      <c r="O17" s="3"/>
      <c r="P17" s="3"/>
    </row>
    <row r="18" spans="1:16" ht="20.100000000000001" customHeight="1">
      <c r="A18" s="3"/>
      <c r="B18" s="38"/>
      <c r="C18" s="40" t="s">
        <v>31</v>
      </c>
      <c r="D18" s="15">
        <v>5000</v>
      </c>
      <c r="E18" s="23">
        <v>-0.05</v>
      </c>
      <c r="F18" s="39">
        <f>+D18*E18</f>
        <v>-250</v>
      </c>
      <c r="G18" s="39">
        <f>+D18+F18</f>
        <v>4750</v>
      </c>
      <c r="H18" s="38"/>
      <c r="I18" s="3"/>
      <c r="J18" s="3"/>
      <c r="K18" s="3"/>
      <c r="L18" s="3"/>
      <c r="M18" s="3"/>
      <c r="N18" s="3"/>
      <c r="O18" s="3"/>
      <c r="P18" s="3"/>
    </row>
    <row r="19" spans="1:16" ht="20.100000000000001" customHeight="1">
      <c r="A19" s="3"/>
      <c r="B19" s="38"/>
      <c r="C19" s="40" t="s">
        <v>32</v>
      </c>
      <c r="D19" s="15">
        <v>10000</v>
      </c>
      <c r="E19" s="23">
        <v>0</v>
      </c>
      <c r="F19" s="39">
        <f t="shared" ref="F19:F24" si="10">+D19*E19</f>
        <v>0</v>
      </c>
      <c r="G19" s="39">
        <f t="shared" ref="G19:G24" si="11">+D19+F19</f>
        <v>10000</v>
      </c>
      <c r="H19" s="38"/>
      <c r="I19" s="3"/>
      <c r="J19" s="3"/>
      <c r="K19" s="3"/>
      <c r="L19" s="3"/>
      <c r="M19" s="3"/>
      <c r="N19" s="3"/>
      <c r="O19" s="3"/>
      <c r="P19" s="3"/>
    </row>
    <row r="20" spans="1:16" ht="20.100000000000001" customHeight="1">
      <c r="A20" s="3"/>
      <c r="B20" s="38"/>
      <c r="C20" s="40" t="s">
        <v>33</v>
      </c>
      <c r="D20" s="15">
        <v>10000</v>
      </c>
      <c r="E20" s="23">
        <v>0</v>
      </c>
      <c r="F20" s="39">
        <f t="shared" si="10"/>
        <v>0</v>
      </c>
      <c r="G20" s="39">
        <f t="shared" si="11"/>
        <v>10000</v>
      </c>
      <c r="H20" s="38"/>
      <c r="I20" s="3"/>
      <c r="J20" s="3"/>
      <c r="K20" s="3"/>
      <c r="L20" s="3"/>
      <c r="M20" s="3"/>
      <c r="N20" s="3"/>
      <c r="O20" s="3"/>
      <c r="P20" s="3"/>
    </row>
    <row r="21" spans="1:16" ht="20.100000000000001" customHeight="1">
      <c r="A21" s="3"/>
      <c r="B21" s="38"/>
      <c r="C21" s="40" t="s">
        <v>34</v>
      </c>
      <c r="D21" s="15">
        <v>10000</v>
      </c>
      <c r="E21" s="23">
        <v>0</v>
      </c>
      <c r="F21" s="39">
        <f t="shared" si="10"/>
        <v>0</v>
      </c>
      <c r="G21" s="39">
        <f t="shared" si="11"/>
        <v>10000</v>
      </c>
      <c r="H21" s="38"/>
      <c r="I21" s="3"/>
      <c r="J21" s="3"/>
      <c r="K21" s="3"/>
      <c r="L21" s="3"/>
      <c r="M21" s="3"/>
      <c r="N21" s="3"/>
      <c r="O21" s="3"/>
      <c r="P21" s="3"/>
    </row>
    <row r="22" spans="1:16" ht="20.100000000000001" customHeight="1">
      <c r="A22" s="3"/>
      <c r="B22" s="38"/>
      <c r="C22" s="40" t="s">
        <v>35</v>
      </c>
      <c r="D22" s="15">
        <v>10000</v>
      </c>
      <c r="E22" s="23">
        <v>0</v>
      </c>
      <c r="F22" s="39">
        <f t="shared" si="10"/>
        <v>0</v>
      </c>
      <c r="G22" s="39">
        <f t="shared" si="11"/>
        <v>10000</v>
      </c>
      <c r="H22" s="38"/>
      <c r="I22" s="3"/>
      <c r="J22" s="3"/>
      <c r="K22" s="3"/>
      <c r="L22" s="3"/>
      <c r="M22" s="3"/>
      <c r="N22" s="3"/>
      <c r="O22" s="3"/>
      <c r="P22" s="3"/>
    </row>
    <row r="23" spans="1:16" ht="20.100000000000001" customHeight="1">
      <c r="A23" s="3"/>
      <c r="B23" s="38"/>
      <c r="C23" s="40" t="s">
        <v>36</v>
      </c>
      <c r="D23" s="15">
        <v>10000</v>
      </c>
      <c r="E23" s="23">
        <v>0</v>
      </c>
      <c r="F23" s="39">
        <f t="shared" si="10"/>
        <v>0</v>
      </c>
      <c r="G23" s="39">
        <f t="shared" si="11"/>
        <v>10000</v>
      </c>
      <c r="H23" s="38"/>
      <c r="I23" s="3"/>
      <c r="J23" s="3"/>
      <c r="K23" s="3"/>
      <c r="L23" s="3"/>
      <c r="M23" s="3"/>
      <c r="N23" s="3"/>
      <c r="O23" s="3"/>
      <c r="P23" s="3"/>
    </row>
    <row r="24" spans="1:16" ht="20.100000000000001" customHeight="1">
      <c r="A24" s="3"/>
      <c r="B24" s="38"/>
      <c r="C24" s="40" t="s">
        <v>37</v>
      </c>
      <c r="D24" s="15">
        <v>10000</v>
      </c>
      <c r="E24" s="23">
        <v>0</v>
      </c>
      <c r="F24" s="39">
        <f t="shared" si="10"/>
        <v>0</v>
      </c>
      <c r="G24" s="39">
        <f t="shared" si="11"/>
        <v>10000</v>
      </c>
      <c r="H24" s="38"/>
      <c r="I24" s="3"/>
      <c r="J24" s="3"/>
      <c r="K24" s="3"/>
      <c r="L24" s="3"/>
      <c r="M24" s="3"/>
      <c r="N24" s="3"/>
      <c r="O24" s="3"/>
      <c r="P24" s="3"/>
    </row>
    <row r="25" spans="1:16" ht="24.95" customHeight="1" thickBot="1">
      <c r="A25" s="3"/>
      <c r="B25" s="24" t="s">
        <v>38</v>
      </c>
      <c r="C25" s="25"/>
      <c r="D25" s="26">
        <f>IF(D17&gt;0,+D17,+D18+D19+D20+D21+D22+D23+D24)</f>
        <v>65000</v>
      </c>
      <c r="E25" s="26"/>
      <c r="F25" s="26">
        <f t="shared" ref="F25:G25" si="12">IF(F17&gt;0,+F17,+F18+F19+F20+F21+F22+F23+F24)</f>
        <v>-250</v>
      </c>
      <c r="G25" s="26">
        <f t="shared" si="12"/>
        <v>64750</v>
      </c>
      <c r="H25" s="38"/>
      <c r="I25" s="3"/>
      <c r="J25" s="3"/>
      <c r="K25" s="3"/>
      <c r="L25" s="3"/>
      <c r="M25" s="3"/>
      <c r="N25" s="3"/>
      <c r="O25" s="3"/>
      <c r="P25" s="3"/>
    </row>
    <row r="26" spans="1:16" ht="15" customHeight="1" thickTop="1" thickBot="1">
      <c r="A26" s="3"/>
      <c r="B26" s="42"/>
      <c r="C26" s="42"/>
      <c r="D26" s="43"/>
      <c r="E26" s="43"/>
      <c r="F26" s="43"/>
      <c r="G26" s="43"/>
      <c r="H26" s="38"/>
      <c r="I26" s="3"/>
      <c r="J26" s="3"/>
      <c r="K26" s="3"/>
      <c r="L26" s="3"/>
      <c r="M26" s="3"/>
      <c r="N26" s="3"/>
      <c r="O26" s="3"/>
      <c r="P26" s="3"/>
    </row>
    <row r="27" spans="1:16" ht="24.95" customHeight="1" thickTop="1" thickBot="1">
      <c r="A27" s="3"/>
      <c r="B27" s="44" t="s">
        <v>39</v>
      </c>
      <c r="C27" s="30"/>
      <c r="D27" s="31">
        <f>+D25+D15+D13</f>
        <v>160000</v>
      </c>
      <c r="E27" s="45"/>
      <c r="F27" s="45">
        <f>+F25+F15+F13</f>
        <v>-750</v>
      </c>
      <c r="G27" s="45">
        <f>+G25+G15+G13</f>
        <v>159250</v>
      </c>
      <c r="H27" s="38"/>
      <c r="I27" s="3"/>
      <c r="J27" s="3"/>
      <c r="K27" s="3"/>
      <c r="L27" s="3"/>
      <c r="M27" s="3"/>
      <c r="N27" s="3"/>
      <c r="O27" s="3"/>
      <c r="P27" s="3"/>
    </row>
    <row r="28" spans="1:16" ht="24.95" customHeight="1" thickTop="1" thickBot="1">
      <c r="A28" s="3"/>
      <c r="B28" s="41" t="s">
        <v>2</v>
      </c>
      <c r="C28" s="33"/>
      <c r="D28" s="51"/>
      <c r="E28" s="52">
        <v>0.1</v>
      </c>
      <c r="F28" s="58">
        <f t="shared" ref="F28" si="13">+D28*E28</f>
        <v>0</v>
      </c>
      <c r="G28" s="59">
        <f t="shared" ref="G28" si="14">+D28+F28</f>
        <v>0</v>
      </c>
      <c r="H28" s="62" t="s">
        <v>46</v>
      </c>
      <c r="I28" s="3"/>
      <c r="J28" s="3"/>
      <c r="K28" s="3"/>
      <c r="L28" s="3"/>
      <c r="M28" s="3"/>
      <c r="N28" s="3"/>
      <c r="O28" s="3"/>
      <c r="P28" s="3"/>
    </row>
    <row r="29" spans="1:16" ht="20.100000000000001" customHeight="1">
      <c r="A29" s="3"/>
      <c r="B29" s="40"/>
      <c r="C29" s="40" t="s">
        <v>40</v>
      </c>
      <c r="D29" s="15">
        <v>10000</v>
      </c>
      <c r="E29" s="23">
        <v>0.1</v>
      </c>
      <c r="F29" s="55">
        <f t="shared" ref="F29:F34" si="15">+D29*E29</f>
        <v>1000</v>
      </c>
      <c r="G29" s="55">
        <f t="shared" ref="G29:G34" si="16">+D29+F29</f>
        <v>11000</v>
      </c>
      <c r="H29" s="38"/>
      <c r="I29" s="3"/>
      <c r="J29" s="3"/>
      <c r="K29" s="3"/>
      <c r="L29" s="3"/>
      <c r="M29" s="3"/>
      <c r="N29" s="3"/>
      <c r="O29" s="3"/>
      <c r="P29" s="3"/>
    </row>
    <row r="30" spans="1:16" ht="20.100000000000001" customHeight="1">
      <c r="A30" s="3"/>
      <c r="B30" s="40"/>
      <c r="C30" s="40" t="s">
        <v>41</v>
      </c>
      <c r="D30" s="15">
        <v>10000</v>
      </c>
      <c r="E30" s="23">
        <v>0.1</v>
      </c>
      <c r="F30" s="55">
        <f t="shared" si="15"/>
        <v>1000</v>
      </c>
      <c r="G30" s="55">
        <f t="shared" si="16"/>
        <v>11000</v>
      </c>
      <c r="H30" s="38"/>
      <c r="I30" s="3"/>
      <c r="J30" s="3"/>
      <c r="K30" s="3"/>
      <c r="L30" s="3"/>
      <c r="M30" s="3"/>
      <c r="N30" s="3"/>
      <c r="O30" s="3"/>
      <c r="P30" s="3"/>
    </row>
    <row r="31" spans="1:16" ht="20.100000000000001" customHeight="1">
      <c r="A31" s="3"/>
      <c r="B31" s="40"/>
      <c r="C31" s="40" t="s">
        <v>42</v>
      </c>
      <c r="D31" s="15">
        <v>10000</v>
      </c>
      <c r="E31" s="23">
        <v>0.1</v>
      </c>
      <c r="F31" s="55">
        <f t="shared" si="15"/>
        <v>1000</v>
      </c>
      <c r="G31" s="55">
        <f t="shared" si="16"/>
        <v>11000</v>
      </c>
      <c r="H31" s="38"/>
      <c r="I31" s="3"/>
      <c r="J31" s="3"/>
      <c r="K31" s="3"/>
      <c r="L31" s="3"/>
      <c r="M31" s="3"/>
      <c r="N31" s="3"/>
      <c r="O31" s="3"/>
      <c r="P31" s="3"/>
    </row>
    <row r="32" spans="1:16" ht="20.100000000000001" customHeight="1">
      <c r="A32" s="3"/>
      <c r="B32" s="40"/>
      <c r="C32" s="40" t="s">
        <v>43</v>
      </c>
      <c r="D32" s="15">
        <v>10000</v>
      </c>
      <c r="E32" s="23">
        <v>0.1</v>
      </c>
      <c r="F32" s="55">
        <f t="shared" si="15"/>
        <v>1000</v>
      </c>
      <c r="G32" s="55">
        <f t="shared" si="16"/>
        <v>11000</v>
      </c>
      <c r="H32" s="38"/>
      <c r="I32" s="3"/>
      <c r="J32" s="3"/>
      <c r="K32" s="3"/>
      <c r="L32" s="3"/>
      <c r="M32" s="3"/>
      <c r="N32" s="3"/>
      <c r="O32" s="3"/>
      <c r="P32" s="3"/>
    </row>
    <row r="33" spans="1:16" ht="20.100000000000001" customHeight="1">
      <c r="A33" s="3"/>
      <c r="B33" s="40"/>
      <c r="C33" s="40" t="s">
        <v>44</v>
      </c>
      <c r="D33" s="15">
        <v>10000</v>
      </c>
      <c r="E33" s="23">
        <v>0.1</v>
      </c>
      <c r="F33" s="55">
        <f t="shared" si="15"/>
        <v>1000</v>
      </c>
      <c r="G33" s="55">
        <f t="shared" si="16"/>
        <v>11000</v>
      </c>
      <c r="H33" s="38"/>
      <c r="I33" s="3"/>
      <c r="J33" s="3"/>
      <c r="K33" s="3"/>
      <c r="L33" s="3"/>
      <c r="M33" s="3"/>
      <c r="N33" s="3"/>
      <c r="O33" s="3"/>
      <c r="P33" s="3"/>
    </row>
    <row r="34" spans="1:16" ht="20.100000000000001" customHeight="1">
      <c r="A34" s="3"/>
      <c r="B34" s="40"/>
      <c r="C34" s="40" t="s">
        <v>45</v>
      </c>
      <c r="D34" s="53">
        <v>10001</v>
      </c>
      <c r="E34" s="54">
        <v>0.1</v>
      </c>
      <c r="F34" s="56">
        <f t="shared" si="15"/>
        <v>1000.1</v>
      </c>
      <c r="G34" s="56">
        <f t="shared" si="16"/>
        <v>11001.1</v>
      </c>
      <c r="H34" s="38"/>
      <c r="I34" s="3"/>
      <c r="J34" s="3"/>
      <c r="K34" s="3"/>
      <c r="L34" s="3"/>
      <c r="M34" s="3"/>
      <c r="N34" s="3"/>
      <c r="O34" s="3"/>
      <c r="P34" s="3"/>
    </row>
    <row r="35" spans="1:16" ht="24.95" customHeight="1" thickBot="1">
      <c r="A35" s="3"/>
      <c r="B35" s="32"/>
      <c r="C35" s="32"/>
      <c r="D35" s="31">
        <f>IF(D28&gt;0,+D28,+D29+D30+D31+D32+D33+D34)</f>
        <v>60001</v>
      </c>
      <c r="E35" s="31"/>
      <c r="F35" s="31">
        <f t="shared" ref="F35:G35" si="17">IF(F28&gt;0,+F28,+F29+F30+F31+F32+F33+F34)</f>
        <v>6000.1</v>
      </c>
      <c r="G35" s="31">
        <f t="shared" si="17"/>
        <v>66001.100000000006</v>
      </c>
      <c r="H35" s="38"/>
      <c r="I35" s="3"/>
      <c r="J35" s="3"/>
      <c r="K35" s="3"/>
      <c r="L35" s="3"/>
      <c r="M35" s="3"/>
      <c r="N35" s="3"/>
      <c r="O35" s="3"/>
      <c r="P35" s="3"/>
    </row>
    <row r="36" spans="1:16" ht="24.95" customHeight="1" thickTop="1" thickBot="1">
      <c r="A36" s="3"/>
      <c r="B36" s="105"/>
      <c r="C36" s="105"/>
      <c r="D36" s="106">
        <f>+D27-D35</f>
        <v>99999</v>
      </c>
      <c r="E36" s="106">
        <f>+E27-E35</f>
        <v>0</v>
      </c>
      <c r="F36" s="106">
        <f>+F27-F35</f>
        <v>-6750.1</v>
      </c>
      <c r="G36" s="106">
        <f>+G27-G35</f>
        <v>93248.9</v>
      </c>
      <c r="H36" s="38"/>
      <c r="I36" s="3"/>
      <c r="J36" s="3"/>
      <c r="K36" s="3"/>
      <c r="L36" s="3"/>
      <c r="M36" s="3"/>
      <c r="N36" s="3"/>
      <c r="O36" s="3"/>
      <c r="P36" s="3"/>
    </row>
    <row r="37" spans="1:16" ht="28.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28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28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28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28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Tuottoarvo</vt:lpstr>
      <vt:lpstr>Kasvu</vt:lpstr>
      <vt:lpstr>Substanssi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Antero Virtanen</dc:creator>
  <cp:lastModifiedBy>Antero Virtanen</cp:lastModifiedBy>
  <dcterms:created xsi:type="dcterms:W3CDTF">2010-10-18T08:54:13Z</dcterms:created>
  <dcterms:modified xsi:type="dcterms:W3CDTF">2014-05-27T05:42:48Z</dcterms:modified>
</cp:coreProperties>
</file>